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0035" activeTab="3"/>
  </bookViews>
  <sheets>
    <sheet name="Constants" sheetId="2" r:id="rId1"/>
    <sheet name="Rolling Resistance Coefficient" sheetId="3" r:id="rId2"/>
    <sheet name="Air Resistance Coefficient" sheetId="4" r:id="rId3"/>
    <sheet name="Calculate" sheetId="7" r:id="rId4"/>
  </sheets>
  <calcPr calcId="145621"/>
</workbook>
</file>

<file path=xl/calcChain.xml><?xml version="1.0" encoding="utf-8"?>
<calcChain xmlns="http://schemas.openxmlformats.org/spreadsheetml/2006/main">
  <c r="C83" i="7" l="1"/>
  <c r="E8" i="7" l="1"/>
  <c r="D89" i="7" s="1"/>
  <c r="D92" i="7" s="1"/>
  <c r="C17" i="7"/>
  <c r="E15" i="7"/>
  <c r="C50" i="7" s="1"/>
  <c r="E10" i="7"/>
  <c r="E13" i="7"/>
  <c r="C61" i="7" l="1"/>
  <c r="C40" i="7"/>
  <c r="C71" i="7" l="1"/>
  <c r="D90" i="7" s="1"/>
  <c r="D93" i="7" s="1"/>
  <c r="D94" i="7" s="1"/>
</calcChain>
</file>

<file path=xl/comments1.xml><?xml version="1.0" encoding="utf-8"?>
<comments xmlns="http://schemas.openxmlformats.org/spreadsheetml/2006/main">
  <authors>
    <author>Navin</author>
  </authors>
  <commentList>
    <comment ref="E17" authorId="0">
      <text>
        <r>
          <rPr>
            <b/>
            <sz val="9"/>
            <color indexed="81"/>
            <rFont val="Tahoma"/>
            <family val="2"/>
          </rPr>
          <t>Navin:</t>
        </r>
        <r>
          <rPr>
            <sz val="9"/>
            <color indexed="81"/>
            <rFont val="Tahoma"/>
            <family val="2"/>
          </rPr>
          <t xml:space="preserve">
Acceleration value at top speed will be close to zero. Let us use 0.1 m/s2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Navin:</t>
        </r>
        <r>
          <rPr>
            <sz val="9"/>
            <color indexed="81"/>
            <rFont val="Tahoma"/>
            <family val="2"/>
          </rPr>
          <t xml:space="preserve">
Typical values. Vehicle design will have to ensure that the coefficients are equal to or less than the values given here</t>
        </r>
      </text>
    </comment>
    <comment ref="D91" authorId="0">
      <text>
        <r>
          <rPr>
            <b/>
            <sz val="9"/>
            <color indexed="81"/>
            <rFont val="Tahoma"/>
            <family val="2"/>
          </rPr>
          <t>Navin:</t>
        </r>
        <r>
          <rPr>
            <sz val="9"/>
            <color indexed="81"/>
            <rFont val="Tahoma"/>
            <family val="2"/>
          </rPr>
          <t xml:space="preserve">
Input gear ratio</t>
        </r>
      </text>
    </comment>
  </commentList>
</comments>
</file>

<file path=xl/sharedStrings.xml><?xml version="1.0" encoding="utf-8"?>
<sst xmlns="http://schemas.openxmlformats.org/spreadsheetml/2006/main" count="193" uniqueCount="158">
  <si>
    <t>v</t>
  </si>
  <si>
    <t>g</t>
  </si>
  <si>
    <t xml:space="preserve"> m/s2</t>
  </si>
  <si>
    <t>Kg</t>
  </si>
  <si>
    <t xml:space="preserve"> kg/m^3</t>
  </si>
  <si>
    <t>Air Density</t>
  </si>
  <si>
    <t>Gravity Constant</t>
  </si>
  <si>
    <t>Rolling Resistance Coefficient Between Tyre and Road</t>
  </si>
  <si>
    <t>Air Resistance Coefficient</t>
  </si>
  <si>
    <t>Rolling Resistance Coefficient</t>
  </si>
  <si>
    <t>c</t>
  </si>
  <si>
    <r>
      <t>c</t>
    </r>
    <r>
      <rPr>
        <b/>
        <i/>
        <vertAlign val="subscript"/>
        <sz val="8.8000000000000007"/>
        <color rgb="FF000000"/>
        <rFont val="Arial"/>
        <family val="2"/>
      </rPr>
      <t>l</t>
    </r>
    <r>
      <rPr>
        <b/>
        <sz val="8.8000000000000007"/>
        <color rgb="FF000000"/>
        <rFont val="Arial"/>
        <family val="2"/>
      </rPr>
      <t> </t>
    </r>
    <r>
      <rPr>
        <b/>
        <i/>
        <sz val="8.8000000000000007"/>
        <color rgb="FF000000"/>
        <rFont val="Arial"/>
        <family val="2"/>
      </rPr>
      <t>(mm)</t>
    </r>
  </si>
  <si>
    <t>0.001 - 0.002</t>
  </si>
  <si>
    <t>railroad steel wheels on steel rails</t>
  </si>
  <si>
    <t>bicycle tire on wooden track</t>
  </si>
  <si>
    <t>0.002 - 0.005</t>
  </si>
  <si>
    <t>low resistance tubeless tires</t>
  </si>
  <si>
    <t>bicycle tire on concrete</t>
  </si>
  <si>
    <t>bicycle tire on asphalt road</t>
  </si>
  <si>
    <t>dirty tram rails</t>
  </si>
  <si>
    <t>0.006 - 0.01</t>
  </si>
  <si>
    <t>truck tire on asphalt</t>
  </si>
  <si>
    <t>bicycle tire on rough paved road</t>
  </si>
  <si>
    <t>0.01 - 0.015</t>
  </si>
  <si>
    <t>ordinary car tires on concrete, new asphalt, cobbles small new</t>
  </si>
  <si>
    <t>car tires on tar or asphalt</t>
  </si>
  <si>
    <t>car tires on gravel - rolled new</t>
  </si>
  <si>
    <t>car tires on cobbles  - large worn</t>
  </si>
  <si>
    <t>0.04 - 0.08</t>
  </si>
  <si>
    <t>car tire on solid sand, gravel loose worn, soil medium hard</t>
  </si>
  <si>
    <t>0.2 - 0.4</t>
  </si>
  <si>
    <t>car tire on loose sand</t>
  </si>
  <si>
    <t>Type of Object</t>
  </si>
  <si>
    <t>Drag Coefficient</t>
  </si>
  <si>
    <r>
      <t>- c</t>
    </r>
    <r>
      <rPr>
        <b/>
        <i/>
        <vertAlign val="subscript"/>
        <sz val="8.8000000000000007"/>
        <color rgb="FF000000"/>
        <rFont val="Arial"/>
        <family val="2"/>
      </rPr>
      <t>d</t>
    </r>
    <r>
      <rPr>
        <b/>
        <i/>
        <sz val="8.8000000000000007"/>
        <color rgb="FF000000"/>
        <rFont val="Arial"/>
        <family val="2"/>
      </rPr>
      <t> -</t>
    </r>
  </si>
  <si>
    <t>Frontal Area</t>
  </si>
  <si>
    <t>Laminar flat plate (Re=106)</t>
  </si>
  <si>
    <t>Dolphin</t>
  </si>
  <si>
    <t>wetted area</t>
  </si>
  <si>
    <t>Turbulent flat plate (Re=106)</t>
  </si>
  <si>
    <t>Subsonic Transport Aircraft</t>
  </si>
  <si>
    <t>Supersonic Fighter,M=2.5</t>
  </si>
  <si>
    <t>Streamlined body</t>
  </si>
  <si>
    <t>π / 4 d2</t>
  </si>
  <si>
    <t>Airplane wing, normal position</t>
  </si>
  <si>
    <t>Sreamlined half-body</t>
  </si>
  <si>
    <t>Long stream-lined body</t>
  </si>
  <si>
    <t>Bicycle - Streamlined Velomobile</t>
  </si>
  <si>
    <r>
      <t>5 ft</t>
    </r>
    <r>
      <rPr>
        <vertAlign val="superscript"/>
        <sz val="8.8000000000000007"/>
        <color rgb="FF000000"/>
        <rFont val="Arial"/>
        <family val="2"/>
      </rPr>
      <t>2</t>
    </r>
    <r>
      <rPr>
        <sz val="8.8000000000000007"/>
        <color rgb="FF000000"/>
        <rFont val="Arial"/>
        <family val="2"/>
      </rPr>
      <t> (0.47 m</t>
    </r>
    <r>
      <rPr>
        <vertAlign val="superscript"/>
        <sz val="8.8000000000000007"/>
        <color rgb="FF000000"/>
        <rFont val="Arial"/>
        <family val="2"/>
      </rPr>
      <t>2</t>
    </r>
    <r>
      <rPr>
        <sz val="8.8000000000000007"/>
        <color rgb="FF000000"/>
        <rFont val="Arial"/>
        <family val="2"/>
      </rPr>
      <t>)</t>
    </r>
  </si>
  <si>
    <t>Airplane wing, stalled</t>
  </si>
  <si>
    <t>Modern car like a Tesla model 3 or model Y</t>
  </si>
  <si>
    <t>Toyota Prius, Tesla model S</t>
  </si>
  <si>
    <t>frontal area</t>
  </si>
  <si>
    <t>Tesla model X</t>
  </si>
  <si>
    <t>Sports car, sloping rear</t>
  </si>
  <si>
    <t>0.2 - 0.3</t>
  </si>
  <si>
    <t>Common car like Opel Vectra (class C)</t>
  </si>
  <si>
    <t>Hollow semi-sphere facing stream</t>
  </si>
  <si>
    <t>Bird</t>
  </si>
  <si>
    <t>Solid Hemisphere</t>
  </si>
  <si>
    <t>Sphere</t>
  </si>
  <si>
    <t>Saloon Car, stepped rear</t>
  </si>
  <si>
    <t>0.4 - 0.5</t>
  </si>
  <si>
    <t>Bike - Drafting behind an other cyclist</t>
  </si>
  <si>
    <r>
      <t>3.9 ft</t>
    </r>
    <r>
      <rPr>
        <vertAlign val="superscript"/>
        <sz val="8.8000000000000007"/>
        <color rgb="FF000000"/>
        <rFont val="Arial"/>
        <family val="2"/>
      </rPr>
      <t>2</t>
    </r>
    <r>
      <rPr>
        <sz val="8.8000000000000007"/>
        <color rgb="FF000000"/>
        <rFont val="Arial"/>
        <family val="2"/>
      </rPr>
      <t> (0.36 m</t>
    </r>
    <r>
      <rPr>
        <vertAlign val="superscript"/>
        <sz val="8.8000000000000007"/>
        <color rgb="FF000000"/>
        <rFont val="Arial"/>
        <family val="2"/>
      </rPr>
      <t>2</t>
    </r>
    <r>
      <rPr>
        <sz val="8.8000000000000007"/>
        <color rgb="FF000000"/>
        <rFont val="Arial"/>
        <family val="2"/>
      </rPr>
      <t>)</t>
    </r>
  </si>
  <si>
    <t>Convertible, open top</t>
  </si>
  <si>
    <t>0.6 - 0.7</t>
  </si>
  <si>
    <t>Bus</t>
  </si>
  <si>
    <t>0.6 - 0.8</t>
  </si>
  <si>
    <t>Old Car like a T-ford</t>
  </si>
  <si>
    <t>0.7 - 0.9</t>
  </si>
  <si>
    <t>Cube</t>
  </si>
  <si>
    <t>s2</t>
  </si>
  <si>
    <t>Bike - Racing</t>
  </si>
  <si>
    <t>Bicycle</t>
  </si>
  <si>
    <t>Tractor Trailed Truck</t>
  </si>
  <si>
    <t>Truck</t>
  </si>
  <si>
    <t>0.8 - 1.0</t>
  </si>
  <si>
    <t>Person standing</t>
  </si>
  <si>
    <t>1.0 – 1.3</t>
  </si>
  <si>
    <t>Bike - Upright Commuter</t>
  </si>
  <si>
    <r>
      <t>5.5 ft</t>
    </r>
    <r>
      <rPr>
        <vertAlign val="superscript"/>
        <sz val="8.8000000000000007"/>
        <color rgb="FF000000"/>
        <rFont val="Arial"/>
        <family val="2"/>
      </rPr>
      <t>2</t>
    </r>
    <r>
      <rPr>
        <sz val="8.8000000000000007"/>
        <color rgb="FF000000"/>
        <rFont val="Arial"/>
        <family val="2"/>
      </rPr>
      <t> (0.51 m</t>
    </r>
    <r>
      <rPr>
        <vertAlign val="superscript"/>
        <sz val="8.8000000000000007"/>
        <color rgb="FF000000"/>
        <rFont val="Arial"/>
        <family val="2"/>
      </rPr>
      <t>2</t>
    </r>
    <r>
      <rPr>
        <sz val="8.8000000000000007"/>
        <color rgb="FF000000"/>
        <rFont val="Arial"/>
        <family val="2"/>
      </rPr>
      <t>)</t>
    </r>
  </si>
  <si>
    <t>Thin Disk</t>
  </si>
  <si>
    <t>Solid Hemisphere flow normal to flat side</t>
  </si>
  <si>
    <t>Squared flat plate at 90 deg</t>
  </si>
  <si>
    <t>Wires and cables</t>
  </si>
  <si>
    <t>1.0 - 1.3</t>
  </si>
  <si>
    <t>Person (upright position)</t>
  </si>
  <si>
    <t>Hollow semi-cylinder opposite stream</t>
  </si>
  <si>
    <t>Ski jumper</t>
  </si>
  <si>
    <t>1.2 - 1.3</t>
  </si>
  <si>
    <t>Hollow semi-sphere opposite stream</t>
  </si>
  <si>
    <t>Passenger Train</t>
  </si>
  <si>
    <t>Motorcycle and rider</t>
  </si>
  <si>
    <t>Long flat plate at 90 deg</t>
  </si>
  <si>
    <t>Rectangular box</t>
  </si>
  <si>
    <t>Between 1.1 and 0.88</t>
  </si>
  <si>
    <t>https://www.engineeringtoolbox.com/drag-coefficient-d_627.html</t>
  </si>
  <si>
    <t>https://info.simuleon.com/blog/calculating-rolling-resistance-with-a-parametrical-equation</t>
  </si>
  <si>
    <t>https://www.engineeringtoolbox.com/rolling-friction-resistance-d_1303.html</t>
  </si>
  <si>
    <t>References</t>
  </si>
  <si>
    <t>Transfer Coefficient of rotating mass</t>
  </si>
  <si>
    <t>Motor Torque</t>
  </si>
  <si>
    <t>Motor RPM</t>
  </si>
  <si>
    <t>No</t>
  </si>
  <si>
    <t>Parameter</t>
  </si>
  <si>
    <t>Value</t>
  </si>
  <si>
    <t>Unit</t>
  </si>
  <si>
    <t>Vehicle Parameters</t>
  </si>
  <si>
    <t>Vehicle Mass</t>
  </si>
  <si>
    <t>Wheel Diameter</t>
  </si>
  <si>
    <t>Inches</t>
  </si>
  <si>
    <t>Top Speed</t>
  </si>
  <si>
    <t>Kmph</t>
  </si>
  <si>
    <t xml:space="preserve">Top Speed Achieved in </t>
  </si>
  <si>
    <t>Seconds</t>
  </si>
  <si>
    <t>Radians</t>
  </si>
  <si>
    <t>Maximum Gradient Angle (Radians)</t>
  </si>
  <si>
    <t>Maximum Gradient Angle (in Degrees)</t>
  </si>
  <si>
    <t>Degrees</t>
  </si>
  <si>
    <t>Square Meters</t>
  </si>
  <si>
    <t>Constants</t>
  </si>
  <si>
    <t>Kg/m^3</t>
  </si>
  <si>
    <t>Gravity</t>
  </si>
  <si>
    <t>m/s^2</t>
  </si>
  <si>
    <t>Expected Motor Efficiency</t>
  </si>
  <si>
    <t>Expected Gear Efficiency</t>
  </si>
  <si>
    <t>Top Speed (in meters/second)</t>
  </si>
  <si>
    <t>meters/second</t>
  </si>
  <si>
    <t>Watts</t>
  </si>
  <si>
    <t>Total Power at Max Speed and zero gradient</t>
  </si>
  <si>
    <t>Calculation</t>
  </si>
  <si>
    <t>Total Power at Max Gradient</t>
  </si>
  <si>
    <t>Total Power when accelerating from static to velocity Vj within time t</t>
  </si>
  <si>
    <t>Transfer Coefficient of Rotating Mass</t>
  </si>
  <si>
    <t>Peak Power is given by</t>
  </si>
  <si>
    <t>Total Power is also given by</t>
  </si>
  <si>
    <t>Notation</t>
  </si>
  <si>
    <t>Speed required at Maximum Gradient</t>
  </si>
  <si>
    <t>meters</t>
  </si>
  <si>
    <t>Assuming the total power required as 6000 Watts, the wheel torque, gear ration, motor torque and RPM can be derived</t>
  </si>
  <si>
    <t>Wheel RPM at max speed</t>
  </si>
  <si>
    <t>RPM</t>
  </si>
  <si>
    <t>Nm</t>
  </si>
  <si>
    <t>Gear Ratio</t>
  </si>
  <si>
    <t>Motor Power</t>
  </si>
  <si>
    <t>Wheel Torque at max speed</t>
  </si>
  <si>
    <t>Megh Neel</t>
  </si>
  <si>
    <t>Remarks</t>
  </si>
  <si>
    <t>Pv =</t>
  </si>
  <si>
    <t>Pi =</t>
  </si>
  <si>
    <t>Pj =</t>
  </si>
  <si>
    <t>Pmax =</t>
  </si>
  <si>
    <t>P =</t>
  </si>
  <si>
    <t>Typical value. Vehicle design should meet this value.</t>
  </si>
  <si>
    <t>At time instant t=10, acceleration will be close to zero.</t>
  </si>
  <si>
    <t>Not used now. But will need to be considered later on.</t>
  </si>
  <si>
    <t>Air Density at 25 degrees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</si>
</sst>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8000000000000007"/>
      <color rgb="FF000000"/>
      <name val="Arial"/>
      <family val="2"/>
    </font>
    <font>
      <b/>
      <i/>
      <sz val="8.8000000000000007"/>
      <color rgb="FF000000"/>
      <name val="Arial"/>
      <family val="2"/>
    </font>
    <font>
      <b/>
      <i/>
      <vertAlign val="subscript"/>
      <sz val="8.8000000000000007"/>
      <color rgb="FF000000"/>
      <name val="Arial"/>
      <family val="2"/>
    </font>
    <font>
      <sz val="8.8000000000000007"/>
      <color rgb="FF000000"/>
      <name val="Arial"/>
      <family val="2"/>
    </font>
    <font>
      <vertAlign val="superscript"/>
      <sz val="8.8000000000000007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48"/>
      <color theme="1"/>
      <name val="Eight One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thick">
        <color rgb="FFC0C0C0"/>
      </right>
      <top/>
      <bottom style="medium">
        <color rgb="FFC0C0C0"/>
      </bottom>
      <diagonal/>
    </border>
    <border>
      <left style="thick">
        <color rgb="FFC0C0C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C0C0C0"/>
      </right>
      <top style="medium">
        <color rgb="FFCCCCCC"/>
      </top>
      <bottom style="medium">
        <color rgb="FFCCCCCC"/>
      </bottom>
      <diagonal/>
    </border>
    <border>
      <left style="thick">
        <color rgb="FFC0C0C0"/>
      </left>
      <right style="medium">
        <color rgb="FFCCCCCC"/>
      </right>
      <top style="medium">
        <color rgb="FFCCCCCC"/>
      </top>
      <bottom style="thick">
        <color rgb="FFC0C0C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C0C0C0"/>
      </bottom>
      <diagonal/>
    </border>
    <border>
      <left style="medium">
        <color rgb="FFCCCCCC"/>
      </left>
      <right style="thick">
        <color rgb="FFC0C0C0"/>
      </right>
      <top style="medium">
        <color rgb="FFCCCCCC"/>
      </top>
      <bottom style="thick">
        <color rgb="FFC0C0C0"/>
      </bottom>
      <diagonal/>
    </border>
    <border>
      <left style="thick">
        <color rgb="FFC0C0C0"/>
      </left>
      <right/>
      <top style="thick">
        <color rgb="FFC0C0C0"/>
      </top>
      <bottom/>
      <diagonal/>
    </border>
    <border>
      <left/>
      <right/>
      <top style="thick">
        <color rgb="FFC0C0C0"/>
      </top>
      <bottom/>
      <diagonal/>
    </border>
    <border>
      <left/>
      <right style="thick">
        <color rgb="FFC0C0C0"/>
      </right>
      <top style="thick">
        <color rgb="FFC0C0C0"/>
      </top>
      <bottom/>
      <diagonal/>
    </border>
    <border>
      <left style="thick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thick">
        <color rgb="FFC0C0C0"/>
      </right>
      <top style="medium">
        <color rgb="FFC0C0C0"/>
      </top>
      <bottom/>
      <diagonal/>
    </border>
    <border>
      <left style="thick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thick">
        <color rgb="FFC0C0C0"/>
      </right>
      <top/>
      <bottom style="thick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8" xfId="0" applyBorder="1"/>
    <xf numFmtId="0" fontId="7" fillId="0" borderId="0" xfId="1"/>
    <xf numFmtId="0" fontId="1" fillId="0" borderId="0" xfId="0" applyFont="1"/>
    <xf numFmtId="0" fontId="0" fillId="0" borderId="19" xfId="0" applyBorder="1"/>
    <xf numFmtId="0" fontId="0" fillId="3" borderId="19" xfId="0" applyFill="1" applyBorder="1"/>
    <xf numFmtId="2" fontId="0" fillId="3" borderId="19" xfId="0" applyNumberForma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5" borderId="19" xfId="0" applyFill="1" applyBorder="1"/>
    <xf numFmtId="2" fontId="0" fillId="5" borderId="19" xfId="0" applyNumberFormat="1" applyFill="1" applyBorder="1"/>
    <xf numFmtId="0" fontId="0" fillId="0" borderId="19" xfId="0" applyFill="1" applyBorder="1"/>
    <xf numFmtId="0" fontId="11" fillId="0" borderId="19" xfId="0" applyFont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0" fillId="6" borderId="19" xfId="0" applyFill="1" applyBorder="1"/>
    <xf numFmtId="0" fontId="0" fillId="7" borderId="19" xfId="0" applyFill="1" applyBorder="1"/>
    <xf numFmtId="0" fontId="12" fillId="0" borderId="0" xfId="0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4" borderId="19" xfId="0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7.png"/><Relationship Id="rId7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.png"/><Relationship Id="rId5" Type="http://schemas.openxmlformats.org/officeDocument/2006/relationships/image" Target="../media/image9.png"/><Relationship Id="rId4" Type="http://schemas.openxmlformats.org/officeDocument/2006/relationships/image" Target="../media/image8.png"/><Relationship Id="rId9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9525</xdr:rowOff>
    </xdr:from>
    <xdr:to>
      <xdr:col>1</xdr:col>
      <xdr:colOff>171450</xdr:colOff>
      <xdr:row>3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5810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4</xdr:row>
      <xdr:rowOff>19050</xdr:rowOff>
    </xdr:from>
    <xdr:to>
      <xdr:col>1</xdr:col>
      <xdr:colOff>159544</xdr:colOff>
      <xdr:row>4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781050"/>
          <a:ext cx="150019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200891</xdr:colOff>
      <xdr:row>6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71550"/>
          <a:ext cx="200891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7</xdr:row>
      <xdr:rowOff>161925</xdr:rowOff>
    </xdr:from>
    <xdr:to>
      <xdr:col>1</xdr:col>
      <xdr:colOff>180975</xdr:colOff>
      <xdr:row>9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514475"/>
          <a:ext cx="1714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76</xdr:row>
      <xdr:rowOff>0</xdr:rowOff>
    </xdr:from>
    <xdr:to>
      <xdr:col>5</xdr:col>
      <xdr:colOff>133350</xdr:colOff>
      <xdr:row>81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781550"/>
          <a:ext cx="51339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33</xdr:row>
      <xdr:rowOff>76200</xdr:rowOff>
    </xdr:from>
    <xdr:to>
      <xdr:col>2</xdr:col>
      <xdr:colOff>2695575</xdr:colOff>
      <xdr:row>37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467225"/>
          <a:ext cx="31337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43</xdr:row>
      <xdr:rowOff>85725</xdr:rowOff>
    </xdr:from>
    <xdr:to>
      <xdr:col>4</xdr:col>
      <xdr:colOff>447675</xdr:colOff>
      <xdr:row>47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972300"/>
          <a:ext cx="48101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53</xdr:row>
      <xdr:rowOff>171450</xdr:rowOff>
    </xdr:from>
    <xdr:to>
      <xdr:col>3</xdr:col>
      <xdr:colOff>266700</xdr:colOff>
      <xdr:row>57</xdr:row>
      <xdr:rowOff>180975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163050"/>
          <a:ext cx="40290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65</xdr:row>
      <xdr:rowOff>123825</xdr:rowOff>
    </xdr:from>
    <xdr:to>
      <xdr:col>2</xdr:col>
      <xdr:colOff>2095500</xdr:colOff>
      <xdr:row>68</xdr:row>
      <xdr:rowOff>95250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620500"/>
          <a:ext cx="254317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219075</xdr:colOff>
      <xdr:row>20</xdr:row>
      <xdr:rowOff>19050</xdr:rowOff>
    </xdr:from>
    <xdr:to>
      <xdr:col>3</xdr:col>
      <xdr:colOff>381000</xdr:colOff>
      <xdr:row>20</xdr:row>
      <xdr:rowOff>180975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2575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171450</xdr:colOff>
      <xdr:row>23</xdr:row>
      <xdr:rowOff>28575</xdr:rowOff>
    </xdr:from>
    <xdr:to>
      <xdr:col>3</xdr:col>
      <xdr:colOff>372341</xdr:colOff>
      <xdr:row>23</xdr:row>
      <xdr:rowOff>180975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3848100"/>
          <a:ext cx="200891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200025</xdr:colOff>
      <xdr:row>22</xdr:row>
      <xdr:rowOff>28575</xdr:rowOff>
    </xdr:from>
    <xdr:to>
      <xdr:col>3</xdr:col>
      <xdr:colOff>350044</xdr:colOff>
      <xdr:row>22</xdr:row>
      <xdr:rowOff>171450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3657600"/>
          <a:ext cx="150019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209551</xdr:colOff>
      <xdr:row>24</xdr:row>
      <xdr:rowOff>9525</xdr:rowOff>
    </xdr:from>
    <xdr:to>
      <xdr:col>3</xdr:col>
      <xdr:colOff>351183</xdr:colOff>
      <xdr:row>25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1" y="4019550"/>
          <a:ext cx="141632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gineeringtoolbox.com/rolling-friction-resistance-d_1303.html" TargetMode="External"/><Relationship Id="rId2" Type="http://schemas.openxmlformats.org/officeDocument/2006/relationships/hyperlink" Target="https://info.simuleon.com/blog/calculating-rolling-resistance-with-a-parametrical-equation" TargetMode="External"/><Relationship Id="rId1" Type="http://schemas.openxmlformats.org/officeDocument/2006/relationships/hyperlink" Target="https://www.engineeringtoolbox.com/drag-coefficient-d_627.html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workbookViewId="0">
      <selection activeCell="B7" sqref="B7"/>
    </sheetView>
  </sheetViews>
  <sheetFormatPr defaultRowHeight="15" x14ac:dyDescent="0.25"/>
  <cols>
    <col min="3" max="3" width="49.85546875" bestFit="1" customWidth="1"/>
  </cols>
  <sheetData>
    <row r="2" spans="2:10" x14ac:dyDescent="0.25">
      <c r="J2" s="17" t="s">
        <v>100</v>
      </c>
    </row>
    <row r="3" spans="2:10" ht="16.5" customHeight="1" x14ac:dyDescent="0.25">
      <c r="B3" t="s">
        <v>1</v>
      </c>
      <c r="C3" t="s">
        <v>6</v>
      </c>
      <c r="D3">
        <v>9.81</v>
      </c>
      <c r="E3" t="s">
        <v>2</v>
      </c>
    </row>
    <row r="4" spans="2:10" x14ac:dyDescent="0.25">
      <c r="C4" t="s">
        <v>5</v>
      </c>
      <c r="D4">
        <v>1.2050000000000001</v>
      </c>
      <c r="E4" t="s">
        <v>4</v>
      </c>
    </row>
    <row r="5" spans="2:10" x14ac:dyDescent="0.25">
      <c r="C5" t="s">
        <v>7</v>
      </c>
      <c r="D5">
        <v>1.4999999999999999E-2</v>
      </c>
      <c r="J5" s="16" t="s">
        <v>98</v>
      </c>
    </row>
    <row r="6" spans="2:10" x14ac:dyDescent="0.25">
      <c r="J6" s="16" t="s">
        <v>99</v>
      </c>
    </row>
    <row r="7" spans="2:10" x14ac:dyDescent="0.25">
      <c r="C7" t="s">
        <v>8</v>
      </c>
      <c r="D7">
        <v>0.22</v>
      </c>
      <c r="F7" t="s">
        <v>96</v>
      </c>
      <c r="J7" s="16" t="s">
        <v>97</v>
      </c>
    </row>
    <row r="9" spans="2:10" x14ac:dyDescent="0.25">
      <c r="C9" t="s">
        <v>101</v>
      </c>
      <c r="D9">
        <v>1.2</v>
      </c>
    </row>
  </sheetData>
  <hyperlinks>
    <hyperlink ref="J7" r:id="rId1"/>
    <hyperlink ref="J5" r:id="rId2"/>
    <hyperlink ref="J6" r:id="rId3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9"/>
  <sheetViews>
    <sheetView workbookViewId="0">
      <selection activeCell="B9" sqref="B9:D9"/>
    </sheetView>
  </sheetViews>
  <sheetFormatPr defaultColWidth="30.85546875" defaultRowHeight="15" x14ac:dyDescent="0.25"/>
  <cols>
    <col min="1" max="1" width="4.140625" customWidth="1"/>
    <col min="2" max="2" width="11.28515625" bestFit="1" customWidth="1"/>
    <col min="3" max="3" width="8.140625" bestFit="1" customWidth="1"/>
    <col min="4" max="4" width="28.5703125" bestFit="1" customWidth="1"/>
  </cols>
  <sheetData>
    <row r="2" spans="2:4" ht="15.75" thickBot="1" x14ac:dyDescent="0.3"/>
    <row r="3" spans="2:4" ht="16.5" customHeight="1" thickTop="1" thickBot="1" x14ac:dyDescent="0.3">
      <c r="B3" s="39" t="s">
        <v>9</v>
      </c>
      <c r="C3" s="40"/>
      <c r="D3" s="41"/>
    </row>
    <row r="4" spans="2:4" ht="15.75" thickBot="1" x14ac:dyDescent="0.3">
      <c r="B4" s="4" t="s">
        <v>10</v>
      </c>
      <c r="C4" s="2" t="s">
        <v>11</v>
      </c>
      <c r="D4" s="10"/>
    </row>
    <row r="5" spans="2:4" ht="15.75" thickBot="1" x14ac:dyDescent="0.3">
      <c r="B5" s="5" t="s">
        <v>12</v>
      </c>
      <c r="C5" s="3">
        <v>0.5</v>
      </c>
      <c r="D5" s="6" t="s">
        <v>13</v>
      </c>
    </row>
    <row r="6" spans="2:4" ht="15.75" thickBot="1" x14ac:dyDescent="0.3">
      <c r="B6" s="5">
        <v>1E-3</v>
      </c>
      <c r="C6" s="3"/>
      <c r="D6" s="6" t="s">
        <v>14</v>
      </c>
    </row>
    <row r="7" spans="2:4" ht="15.75" thickBot="1" x14ac:dyDescent="0.3">
      <c r="B7" s="5" t="s">
        <v>15</v>
      </c>
      <c r="C7" s="3"/>
      <c r="D7" s="6" t="s">
        <v>16</v>
      </c>
    </row>
    <row r="8" spans="2:4" ht="15.75" thickBot="1" x14ac:dyDescent="0.3">
      <c r="B8" s="5">
        <v>2E-3</v>
      </c>
      <c r="C8" s="3"/>
      <c r="D8" s="6" t="s">
        <v>17</v>
      </c>
    </row>
    <row r="9" spans="2:4" ht="15.75" thickBot="1" x14ac:dyDescent="0.3">
      <c r="B9" s="5">
        <v>4.0000000000000001E-3</v>
      </c>
      <c r="C9" s="3"/>
      <c r="D9" s="6" t="s">
        <v>18</v>
      </c>
    </row>
    <row r="10" spans="2:4" ht="15.75" thickBot="1" x14ac:dyDescent="0.3">
      <c r="B10" s="5">
        <v>5.0000000000000001E-3</v>
      </c>
      <c r="C10" s="3"/>
      <c r="D10" s="6" t="s">
        <v>19</v>
      </c>
    </row>
    <row r="11" spans="2:4" ht="15.75" thickBot="1" x14ac:dyDescent="0.3">
      <c r="B11" s="5" t="s">
        <v>20</v>
      </c>
      <c r="C11" s="3"/>
      <c r="D11" s="6" t="s">
        <v>21</v>
      </c>
    </row>
    <row r="12" spans="2:4" ht="15.75" thickBot="1" x14ac:dyDescent="0.3">
      <c r="B12" s="5">
        <v>8.0000000000000002E-3</v>
      </c>
      <c r="C12" s="3"/>
      <c r="D12" s="6" t="s">
        <v>22</v>
      </c>
    </row>
    <row r="13" spans="2:4" ht="24.75" thickBot="1" x14ac:dyDescent="0.3">
      <c r="B13" s="5" t="s">
        <v>23</v>
      </c>
      <c r="C13" s="3"/>
      <c r="D13" s="6" t="s">
        <v>24</v>
      </c>
    </row>
    <row r="14" spans="2:4" ht="15.75" thickBot="1" x14ac:dyDescent="0.3">
      <c r="B14" s="5">
        <v>0.02</v>
      </c>
      <c r="C14" s="3"/>
      <c r="D14" s="6" t="s">
        <v>25</v>
      </c>
    </row>
    <row r="15" spans="2:4" ht="15.75" thickBot="1" x14ac:dyDescent="0.3">
      <c r="B15" s="5">
        <v>0.02</v>
      </c>
      <c r="C15" s="3"/>
      <c r="D15" s="6" t="s">
        <v>26</v>
      </c>
    </row>
    <row r="16" spans="2:4" ht="15.75" thickBot="1" x14ac:dyDescent="0.3">
      <c r="B16" s="5">
        <v>0.03</v>
      </c>
      <c r="C16" s="3"/>
      <c r="D16" s="6" t="s">
        <v>27</v>
      </c>
    </row>
    <row r="17" spans="2:4" ht="24.75" thickBot="1" x14ac:dyDescent="0.3">
      <c r="B17" s="5" t="s">
        <v>28</v>
      </c>
      <c r="C17" s="3"/>
      <c r="D17" s="6" t="s">
        <v>29</v>
      </c>
    </row>
    <row r="18" spans="2:4" ht="15.75" thickBot="1" x14ac:dyDescent="0.3">
      <c r="B18" s="7" t="s">
        <v>30</v>
      </c>
      <c r="C18" s="8"/>
      <c r="D18" s="9" t="s">
        <v>31</v>
      </c>
    </row>
    <row r="19" spans="2:4" ht="15.75" thickTop="1" x14ac:dyDescent="0.25"/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0"/>
  <sheetViews>
    <sheetView workbookViewId="0">
      <selection activeCell="B37" sqref="B37"/>
    </sheetView>
  </sheetViews>
  <sheetFormatPr defaultRowHeight="15" x14ac:dyDescent="0.25"/>
  <cols>
    <col min="2" max="2" width="26.5703125" customWidth="1"/>
    <col min="3" max="3" width="15" customWidth="1"/>
    <col min="4" max="4" width="16.42578125" customWidth="1"/>
  </cols>
  <sheetData>
    <row r="2" spans="2:4" ht="15.75" thickBot="1" x14ac:dyDescent="0.3"/>
    <row r="3" spans="2:4" ht="16.5" thickTop="1" thickBot="1" x14ac:dyDescent="0.3">
      <c r="B3" s="12"/>
      <c r="C3" s="13"/>
      <c r="D3" s="14"/>
    </row>
    <row r="4" spans="2:4" x14ac:dyDescent="0.25">
      <c r="B4" s="42" t="s">
        <v>32</v>
      </c>
      <c r="C4" s="1" t="s">
        <v>33</v>
      </c>
      <c r="D4" s="44" t="s">
        <v>35</v>
      </c>
    </row>
    <row r="5" spans="2:4" ht="15.75" thickBot="1" x14ac:dyDescent="0.3">
      <c r="B5" s="43"/>
      <c r="C5" s="11" t="s">
        <v>34</v>
      </c>
      <c r="D5" s="45"/>
    </row>
    <row r="6" spans="2:4" ht="15.75" thickBot="1" x14ac:dyDescent="0.3">
      <c r="B6" s="5" t="s">
        <v>36</v>
      </c>
      <c r="C6" s="3">
        <v>1E-3</v>
      </c>
      <c r="D6" s="6"/>
    </row>
    <row r="7" spans="2:4" ht="15.75" thickBot="1" x14ac:dyDescent="0.3">
      <c r="B7" s="5" t="s">
        <v>37</v>
      </c>
      <c r="C7" s="3">
        <v>3.5999999999999999E-3</v>
      </c>
      <c r="D7" s="6" t="s">
        <v>38</v>
      </c>
    </row>
    <row r="8" spans="2:4" ht="15.75" thickBot="1" x14ac:dyDescent="0.3">
      <c r="B8" s="5" t="s">
        <v>39</v>
      </c>
      <c r="C8" s="3">
        <v>5.0000000000000001E-3</v>
      </c>
      <c r="D8" s="6"/>
    </row>
    <row r="9" spans="2:4" ht="15.75" thickBot="1" x14ac:dyDescent="0.3">
      <c r="B9" s="5" t="s">
        <v>40</v>
      </c>
      <c r="C9" s="3">
        <v>1.2E-2</v>
      </c>
      <c r="D9" s="6"/>
    </row>
    <row r="10" spans="2:4" ht="15.75" thickBot="1" x14ac:dyDescent="0.3">
      <c r="B10" s="5" t="s">
        <v>41</v>
      </c>
      <c r="C10" s="3">
        <v>1.6E-2</v>
      </c>
      <c r="D10" s="6"/>
    </row>
    <row r="11" spans="2:4" ht="15.75" thickBot="1" x14ac:dyDescent="0.3">
      <c r="B11" s="5" t="s">
        <v>42</v>
      </c>
      <c r="C11" s="3">
        <v>0.04</v>
      </c>
      <c r="D11" s="6" t="s">
        <v>43</v>
      </c>
    </row>
    <row r="12" spans="2:4" ht="15.75" thickBot="1" x14ac:dyDescent="0.3">
      <c r="B12" s="5" t="s">
        <v>44</v>
      </c>
      <c r="C12" s="3">
        <v>0.05</v>
      </c>
      <c r="D12" s="6"/>
    </row>
    <row r="13" spans="2:4" ht="15.75" thickBot="1" x14ac:dyDescent="0.3">
      <c r="B13" s="5" t="s">
        <v>45</v>
      </c>
      <c r="C13" s="3">
        <v>0.09</v>
      </c>
      <c r="D13" s="6"/>
    </row>
    <row r="14" spans="2:4" ht="15.75" thickBot="1" x14ac:dyDescent="0.3">
      <c r="B14" s="5" t="s">
        <v>46</v>
      </c>
      <c r="C14" s="3">
        <v>0.1</v>
      </c>
      <c r="D14" s="6"/>
    </row>
    <row r="15" spans="2:4" ht="24.75" thickBot="1" x14ac:dyDescent="0.3">
      <c r="B15" s="5" t="s">
        <v>47</v>
      </c>
      <c r="C15" s="3">
        <v>0.12</v>
      </c>
      <c r="D15" s="6" t="s">
        <v>48</v>
      </c>
    </row>
    <row r="16" spans="2:4" ht="15.75" thickBot="1" x14ac:dyDescent="0.3">
      <c r="B16" s="5" t="s">
        <v>49</v>
      </c>
      <c r="C16" s="3">
        <v>0.15</v>
      </c>
      <c r="D16" s="6"/>
    </row>
    <row r="17" spans="2:4" ht="24.75" thickBot="1" x14ac:dyDescent="0.3">
      <c r="B17" s="5" t="s">
        <v>50</v>
      </c>
      <c r="C17" s="3">
        <v>0.23</v>
      </c>
      <c r="D17" s="6"/>
    </row>
    <row r="18" spans="2:4" ht="15.75" thickBot="1" x14ac:dyDescent="0.3">
      <c r="B18" s="5" t="s">
        <v>51</v>
      </c>
      <c r="C18" s="3">
        <v>0.24</v>
      </c>
      <c r="D18" s="6" t="s">
        <v>52</v>
      </c>
    </row>
    <row r="19" spans="2:4" ht="15.75" thickBot="1" x14ac:dyDescent="0.3">
      <c r="B19" s="5" t="s">
        <v>53</v>
      </c>
      <c r="C19" s="3"/>
      <c r="D19" s="6"/>
    </row>
    <row r="20" spans="2:4" ht="15.75" thickBot="1" x14ac:dyDescent="0.3">
      <c r="B20" s="5" t="s">
        <v>54</v>
      </c>
      <c r="C20" s="3" t="s">
        <v>55</v>
      </c>
      <c r="D20" s="6" t="s">
        <v>52</v>
      </c>
    </row>
    <row r="21" spans="2:4" ht="24.75" thickBot="1" x14ac:dyDescent="0.3">
      <c r="B21" s="5" t="s">
        <v>56</v>
      </c>
      <c r="C21" s="3">
        <v>0.28999999999999998</v>
      </c>
      <c r="D21" s="6" t="s">
        <v>52</v>
      </c>
    </row>
    <row r="22" spans="2:4" ht="24.75" thickBot="1" x14ac:dyDescent="0.3">
      <c r="B22" s="5" t="s">
        <v>57</v>
      </c>
      <c r="C22" s="3">
        <v>0.38</v>
      </c>
      <c r="D22" s="6"/>
    </row>
    <row r="23" spans="2:4" ht="15.75" thickBot="1" x14ac:dyDescent="0.3">
      <c r="B23" s="5" t="s">
        <v>58</v>
      </c>
      <c r="C23" s="3">
        <v>0.4</v>
      </c>
      <c r="D23" s="6" t="s">
        <v>52</v>
      </c>
    </row>
    <row r="24" spans="2:4" ht="15.75" thickBot="1" x14ac:dyDescent="0.3">
      <c r="B24" s="5" t="s">
        <v>59</v>
      </c>
      <c r="C24" s="3">
        <v>0.42</v>
      </c>
      <c r="D24" s="6" t="s">
        <v>43</v>
      </c>
    </row>
    <row r="25" spans="2:4" ht="15.75" thickBot="1" x14ac:dyDescent="0.3">
      <c r="B25" s="5" t="s">
        <v>60</v>
      </c>
      <c r="C25" s="3">
        <v>0.5</v>
      </c>
      <c r="D25" s="6"/>
    </row>
    <row r="26" spans="2:4" ht="15.75" thickBot="1" x14ac:dyDescent="0.3">
      <c r="B26" s="5" t="s">
        <v>61</v>
      </c>
      <c r="C26" s="3" t="s">
        <v>62</v>
      </c>
      <c r="D26" s="6" t="s">
        <v>52</v>
      </c>
    </row>
    <row r="27" spans="2:4" ht="24.75" thickBot="1" x14ac:dyDescent="0.3">
      <c r="B27" s="5" t="s">
        <v>63</v>
      </c>
      <c r="C27" s="3">
        <v>0.5</v>
      </c>
      <c r="D27" s="6" t="s">
        <v>64</v>
      </c>
    </row>
    <row r="28" spans="2:4" ht="15.75" thickBot="1" x14ac:dyDescent="0.3">
      <c r="B28" s="5" t="s">
        <v>65</v>
      </c>
      <c r="C28" s="3" t="s">
        <v>66</v>
      </c>
      <c r="D28" s="6" t="s">
        <v>52</v>
      </c>
    </row>
    <row r="29" spans="2:4" ht="15.75" thickBot="1" x14ac:dyDescent="0.3">
      <c r="B29" s="5" t="s">
        <v>67</v>
      </c>
      <c r="C29" s="3" t="s">
        <v>68</v>
      </c>
      <c r="D29" s="6" t="s">
        <v>52</v>
      </c>
    </row>
    <row r="30" spans="2:4" ht="15.75" thickBot="1" x14ac:dyDescent="0.3">
      <c r="B30" s="5" t="s">
        <v>69</v>
      </c>
      <c r="C30" s="3" t="s">
        <v>70</v>
      </c>
      <c r="D30" s="6" t="s">
        <v>52</v>
      </c>
    </row>
    <row r="31" spans="2:4" ht="15.75" thickBot="1" x14ac:dyDescent="0.3">
      <c r="B31" s="5" t="s">
        <v>71</v>
      </c>
      <c r="C31" s="3">
        <v>0.8</v>
      </c>
      <c r="D31" s="6" t="s">
        <v>72</v>
      </c>
    </row>
    <row r="32" spans="2:4" ht="15.75" thickBot="1" x14ac:dyDescent="0.3">
      <c r="B32" s="5" t="s">
        <v>73</v>
      </c>
      <c r="C32" s="3">
        <v>0.88</v>
      </c>
      <c r="D32" s="6" t="s">
        <v>64</v>
      </c>
    </row>
    <row r="33" spans="2:4" ht="15.75" thickBot="1" x14ac:dyDescent="0.3">
      <c r="B33" s="5" t="s">
        <v>74</v>
      </c>
      <c r="C33" s="3">
        <v>0.9</v>
      </c>
      <c r="D33" s="6"/>
    </row>
    <row r="34" spans="2:4" ht="15.75" thickBot="1" x14ac:dyDescent="0.3">
      <c r="B34" s="5" t="s">
        <v>75</v>
      </c>
      <c r="C34" s="3">
        <v>0.96</v>
      </c>
      <c r="D34" s="6" t="s">
        <v>52</v>
      </c>
    </row>
    <row r="35" spans="2:4" ht="15.75" thickBot="1" x14ac:dyDescent="0.3">
      <c r="B35" s="5" t="s">
        <v>76</v>
      </c>
      <c r="C35" s="3" t="s">
        <v>77</v>
      </c>
      <c r="D35" s="6" t="s">
        <v>52</v>
      </c>
    </row>
    <row r="36" spans="2:4" ht="15.75" thickBot="1" x14ac:dyDescent="0.3">
      <c r="B36" s="5" t="s">
        <v>78</v>
      </c>
      <c r="C36" s="3" t="s">
        <v>79</v>
      </c>
      <c r="D36" s="6"/>
    </row>
    <row r="37" spans="2:4" ht="15.75" thickBot="1" x14ac:dyDescent="0.3">
      <c r="B37" s="5" t="s">
        <v>80</v>
      </c>
      <c r="C37" s="3">
        <v>1.1000000000000001</v>
      </c>
      <c r="D37" s="6" t="s">
        <v>81</v>
      </c>
    </row>
    <row r="38" spans="2:4" ht="15.75" thickBot="1" x14ac:dyDescent="0.3">
      <c r="B38" s="5" t="s">
        <v>82</v>
      </c>
      <c r="C38" s="3">
        <v>1.1000000000000001</v>
      </c>
      <c r="D38" s="6" t="s">
        <v>43</v>
      </c>
    </row>
    <row r="39" spans="2:4" ht="24.75" thickBot="1" x14ac:dyDescent="0.3">
      <c r="B39" s="5" t="s">
        <v>83</v>
      </c>
      <c r="C39" s="3">
        <v>1.17</v>
      </c>
      <c r="D39" s="6" t="s">
        <v>43</v>
      </c>
    </row>
    <row r="40" spans="2:4" ht="15.75" thickBot="1" x14ac:dyDescent="0.3">
      <c r="B40" s="5" t="s">
        <v>84</v>
      </c>
      <c r="C40" s="3">
        <v>1.17</v>
      </c>
      <c r="D40" s="6"/>
    </row>
    <row r="41" spans="2:4" ht="15.75" thickBot="1" x14ac:dyDescent="0.3">
      <c r="B41" s="5" t="s">
        <v>85</v>
      </c>
      <c r="C41" s="3" t="s">
        <v>86</v>
      </c>
      <c r="D41" s="6"/>
    </row>
    <row r="42" spans="2:4" ht="15.75" thickBot="1" x14ac:dyDescent="0.3">
      <c r="B42" s="5" t="s">
        <v>87</v>
      </c>
      <c r="C42" s="3" t="s">
        <v>86</v>
      </c>
      <c r="D42" s="6"/>
    </row>
    <row r="43" spans="2:4" ht="24.75" thickBot="1" x14ac:dyDescent="0.3">
      <c r="B43" s="5" t="s">
        <v>88</v>
      </c>
      <c r="C43" s="3">
        <v>1.2</v>
      </c>
      <c r="D43" s="6"/>
    </row>
    <row r="44" spans="2:4" ht="15.75" thickBot="1" x14ac:dyDescent="0.3">
      <c r="B44" s="5" t="s">
        <v>89</v>
      </c>
      <c r="C44" s="3" t="s">
        <v>90</v>
      </c>
      <c r="D44" s="6"/>
    </row>
    <row r="45" spans="2:4" ht="24.75" thickBot="1" x14ac:dyDescent="0.3">
      <c r="B45" s="5" t="s">
        <v>91</v>
      </c>
      <c r="C45" s="3">
        <v>1.42</v>
      </c>
      <c r="D45" s="6"/>
    </row>
    <row r="46" spans="2:4" ht="15.75" thickBot="1" x14ac:dyDescent="0.3">
      <c r="B46" s="5" t="s">
        <v>92</v>
      </c>
      <c r="C46" s="3">
        <v>1.8</v>
      </c>
      <c r="D46" s="6" t="s">
        <v>52</v>
      </c>
    </row>
    <row r="47" spans="2:4" ht="15.75" thickBot="1" x14ac:dyDescent="0.3">
      <c r="B47" s="5" t="s">
        <v>93</v>
      </c>
      <c r="C47" s="3">
        <v>1.8</v>
      </c>
      <c r="D47" s="6" t="s">
        <v>52</v>
      </c>
    </row>
    <row r="48" spans="2:4" ht="15.75" thickBot="1" x14ac:dyDescent="0.3">
      <c r="B48" s="5" t="s">
        <v>94</v>
      </c>
      <c r="C48" s="3">
        <v>1.98</v>
      </c>
      <c r="D48" s="6"/>
    </row>
    <row r="49" spans="2:4" ht="15.75" thickBot="1" x14ac:dyDescent="0.3">
      <c r="B49" s="7" t="s">
        <v>95</v>
      </c>
      <c r="C49" s="8">
        <v>2.1</v>
      </c>
      <c r="D49" s="15"/>
    </row>
    <row r="50" spans="2:4" ht="15.75" thickTop="1" x14ac:dyDescent="0.25"/>
  </sheetData>
  <mergeCells count="2">
    <mergeCell ref="B4:B5"/>
    <mergeCell ref="D4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94"/>
  <sheetViews>
    <sheetView tabSelected="1" workbookViewId="0">
      <selection activeCell="B1" sqref="B1:G1"/>
    </sheetView>
  </sheetViews>
  <sheetFormatPr defaultRowHeight="15" x14ac:dyDescent="0.25"/>
  <cols>
    <col min="1" max="1" width="4" customWidth="1"/>
    <col min="2" max="2" width="7.42578125" customWidth="1"/>
    <col min="3" max="3" width="49.85546875" bestFit="1" customWidth="1"/>
    <col min="4" max="4" width="8.85546875" bestFit="1" customWidth="1"/>
    <col min="5" max="5" width="9.5703125" bestFit="1" customWidth="1"/>
    <col min="6" max="6" width="14" bestFit="1" customWidth="1"/>
    <col min="7" max="7" width="48.85546875" bestFit="1" customWidth="1"/>
    <col min="14" max="14" width="10" bestFit="1" customWidth="1"/>
  </cols>
  <sheetData>
    <row r="1" spans="2:7" ht="60.75" x14ac:dyDescent="0.85">
      <c r="B1" s="47" t="s">
        <v>147</v>
      </c>
      <c r="C1" s="47"/>
      <c r="D1" s="47"/>
      <c r="E1" s="47"/>
      <c r="F1" s="47"/>
      <c r="G1" s="47"/>
    </row>
    <row r="2" spans="2:7" ht="15" customHeight="1" x14ac:dyDescent="0.85">
      <c r="B2" s="37"/>
      <c r="C2" s="37"/>
      <c r="D2" s="37"/>
      <c r="E2" s="37"/>
      <c r="F2" s="37"/>
      <c r="G2" s="37"/>
    </row>
    <row r="4" spans="2:7" x14ac:dyDescent="0.25">
      <c r="B4" s="48" t="s">
        <v>108</v>
      </c>
      <c r="C4" s="49"/>
      <c r="D4" s="49"/>
      <c r="E4" s="49"/>
      <c r="F4" s="49"/>
      <c r="G4" s="50"/>
    </row>
    <row r="5" spans="2:7" x14ac:dyDescent="0.25">
      <c r="B5" s="18" t="s">
        <v>104</v>
      </c>
      <c r="C5" s="18" t="s">
        <v>105</v>
      </c>
      <c r="D5" s="18" t="s">
        <v>137</v>
      </c>
      <c r="E5" s="18" t="s">
        <v>106</v>
      </c>
      <c r="F5" s="18" t="s">
        <v>107</v>
      </c>
      <c r="G5" s="18" t="s">
        <v>148</v>
      </c>
    </row>
    <row r="6" spans="2:7" x14ac:dyDescent="0.25">
      <c r="B6" s="18">
        <v>1</v>
      </c>
      <c r="C6" s="18" t="s">
        <v>109</v>
      </c>
      <c r="D6" s="18"/>
      <c r="E6" s="18">
        <v>250</v>
      </c>
      <c r="F6" s="18" t="s">
        <v>3</v>
      </c>
      <c r="G6" s="18"/>
    </row>
    <row r="7" spans="2:7" x14ac:dyDescent="0.25">
      <c r="B7" s="18">
        <v>2</v>
      </c>
      <c r="C7" s="18" t="s">
        <v>110</v>
      </c>
      <c r="D7" s="18"/>
      <c r="E7" s="18">
        <v>17</v>
      </c>
      <c r="F7" s="18" t="s">
        <v>111</v>
      </c>
      <c r="G7" s="18"/>
    </row>
    <row r="8" spans="2:7" x14ac:dyDescent="0.25">
      <c r="B8" s="19">
        <v>3</v>
      </c>
      <c r="C8" s="19" t="s">
        <v>110</v>
      </c>
      <c r="D8" s="19"/>
      <c r="E8" s="19">
        <f>17*25.4/1000</f>
        <v>0.43179999999999996</v>
      </c>
      <c r="F8" s="19" t="s">
        <v>139</v>
      </c>
      <c r="G8" s="18"/>
    </row>
    <row r="9" spans="2:7" x14ac:dyDescent="0.25">
      <c r="B9" s="18">
        <v>4</v>
      </c>
      <c r="C9" s="18" t="s">
        <v>112</v>
      </c>
      <c r="D9" s="18"/>
      <c r="E9" s="18">
        <v>100</v>
      </c>
      <c r="F9" s="18" t="s">
        <v>113</v>
      </c>
      <c r="G9" s="18"/>
    </row>
    <row r="10" spans="2:7" x14ac:dyDescent="0.25">
      <c r="B10" s="19">
        <v>5</v>
      </c>
      <c r="C10" s="19" t="s">
        <v>127</v>
      </c>
      <c r="D10" s="34" t="s">
        <v>0</v>
      </c>
      <c r="E10" s="19">
        <f>E9*1000/60/60</f>
        <v>27.777777777777779</v>
      </c>
      <c r="F10" s="19" t="s">
        <v>128</v>
      </c>
      <c r="G10" s="18"/>
    </row>
    <row r="11" spans="2:7" x14ac:dyDescent="0.25">
      <c r="B11" s="18">
        <v>6</v>
      </c>
      <c r="C11" s="18" t="s">
        <v>114</v>
      </c>
      <c r="D11" s="18"/>
      <c r="E11" s="18">
        <v>10</v>
      </c>
      <c r="F11" s="18" t="s">
        <v>115</v>
      </c>
      <c r="G11" s="18"/>
    </row>
    <row r="12" spans="2:7" x14ac:dyDescent="0.25">
      <c r="B12" s="18">
        <v>7</v>
      </c>
      <c r="C12" s="18" t="s">
        <v>117</v>
      </c>
      <c r="D12" s="18"/>
      <c r="E12" s="18">
        <v>0.28999999999999998</v>
      </c>
      <c r="F12" s="18" t="s">
        <v>116</v>
      </c>
      <c r="G12" s="18"/>
    </row>
    <row r="13" spans="2:7" x14ac:dyDescent="0.25">
      <c r="B13" s="19">
        <v>8</v>
      </c>
      <c r="C13" s="19" t="s">
        <v>118</v>
      </c>
      <c r="D13" s="19"/>
      <c r="E13" s="20">
        <f>E12*180/PI()</f>
        <v>16.615776058793873</v>
      </c>
      <c r="F13" s="19" t="s">
        <v>119</v>
      </c>
      <c r="G13" s="18"/>
    </row>
    <row r="14" spans="2:7" x14ac:dyDescent="0.25">
      <c r="B14" s="30">
        <v>9</v>
      </c>
      <c r="C14" s="30" t="s">
        <v>138</v>
      </c>
      <c r="D14" s="30"/>
      <c r="E14" s="31">
        <v>25</v>
      </c>
      <c r="F14" s="30" t="s">
        <v>113</v>
      </c>
      <c r="G14" s="18"/>
    </row>
    <row r="15" spans="2:7" x14ac:dyDescent="0.25">
      <c r="B15" s="19">
        <v>10</v>
      </c>
      <c r="C15" s="19" t="s">
        <v>138</v>
      </c>
      <c r="D15" s="19"/>
      <c r="E15" s="20">
        <f>E14*1000/60/60</f>
        <v>6.9444444444444446</v>
      </c>
      <c r="F15" s="19" t="s">
        <v>128</v>
      </c>
      <c r="G15" s="18"/>
    </row>
    <row r="16" spans="2:7" x14ac:dyDescent="0.25">
      <c r="B16" s="18">
        <v>11</v>
      </c>
      <c r="C16" s="18" t="s">
        <v>35</v>
      </c>
      <c r="D16" s="18"/>
      <c r="E16" s="18">
        <v>0.875</v>
      </c>
      <c r="F16" s="18" t="s">
        <v>120</v>
      </c>
      <c r="G16" s="18"/>
    </row>
    <row r="17" spans="2:7" x14ac:dyDescent="0.25">
      <c r="B17" s="18">
        <v>12</v>
      </c>
      <c r="C17" s="18" t="str">
        <f>CONCATENATE("Acceleration of the vehicle at t=",E11," seconds")</f>
        <v>Acceleration of the vehicle at t=10 seconds</v>
      </c>
      <c r="D17" s="18"/>
      <c r="E17" s="18">
        <v>0.1</v>
      </c>
      <c r="F17" s="18" t="s">
        <v>124</v>
      </c>
      <c r="G17" s="18" t="s">
        <v>155</v>
      </c>
    </row>
    <row r="18" spans="2:7" x14ac:dyDescent="0.25">
      <c r="B18" s="18">
        <v>13</v>
      </c>
      <c r="C18" s="18" t="s">
        <v>125</v>
      </c>
      <c r="D18" s="18"/>
      <c r="E18" s="18">
        <v>0.85</v>
      </c>
      <c r="F18" s="18"/>
      <c r="G18" s="18"/>
    </row>
    <row r="19" spans="2:7" x14ac:dyDescent="0.25">
      <c r="B19" s="18">
        <v>14</v>
      </c>
      <c r="C19" s="18" t="s">
        <v>126</v>
      </c>
      <c r="D19" s="18"/>
      <c r="E19" s="18">
        <v>0.85</v>
      </c>
      <c r="F19" s="18"/>
      <c r="G19" s="18" t="s">
        <v>156</v>
      </c>
    </row>
    <row r="20" spans="2:7" x14ac:dyDescent="0.25">
      <c r="B20" s="46" t="s">
        <v>121</v>
      </c>
      <c r="C20" s="46"/>
      <c r="D20" s="46"/>
      <c r="E20" s="46"/>
      <c r="F20" s="46"/>
      <c r="G20" s="18"/>
    </row>
    <row r="21" spans="2:7" x14ac:dyDescent="0.25">
      <c r="B21" s="18">
        <v>1</v>
      </c>
      <c r="C21" s="18" t="s">
        <v>5</v>
      </c>
      <c r="D21" s="18"/>
      <c r="E21" s="18">
        <v>1.1839999999999999</v>
      </c>
      <c r="F21" s="18" t="s">
        <v>122</v>
      </c>
      <c r="G21" s="18" t="s">
        <v>157</v>
      </c>
    </row>
    <row r="22" spans="2:7" ht="15.75" customHeight="1" x14ac:dyDescent="0.3">
      <c r="B22" s="18">
        <v>2</v>
      </c>
      <c r="C22" s="18" t="s">
        <v>123</v>
      </c>
      <c r="D22" s="33" t="s">
        <v>1</v>
      </c>
      <c r="E22" s="18">
        <v>9.81</v>
      </c>
      <c r="F22" s="18" t="s">
        <v>124</v>
      </c>
      <c r="G22" s="18"/>
    </row>
    <row r="23" spans="2:7" x14ac:dyDescent="0.25">
      <c r="B23" s="18">
        <v>3</v>
      </c>
      <c r="C23" s="18" t="s">
        <v>7</v>
      </c>
      <c r="D23" s="18"/>
      <c r="E23" s="35">
        <v>1.4999999999999999E-2</v>
      </c>
      <c r="F23" s="18"/>
      <c r="G23" s="18" t="s">
        <v>154</v>
      </c>
    </row>
    <row r="24" spans="2:7" x14ac:dyDescent="0.25">
      <c r="B24" s="18">
        <v>4</v>
      </c>
      <c r="C24" s="18" t="s">
        <v>8</v>
      </c>
      <c r="D24" s="18"/>
      <c r="E24" s="35">
        <v>0.22</v>
      </c>
      <c r="F24" s="18"/>
      <c r="G24" s="18" t="s">
        <v>154</v>
      </c>
    </row>
    <row r="25" spans="2:7" x14ac:dyDescent="0.25">
      <c r="B25" s="32">
        <v>5</v>
      </c>
      <c r="C25" s="32" t="s">
        <v>134</v>
      </c>
      <c r="D25" s="32"/>
      <c r="E25" s="35">
        <v>1.2</v>
      </c>
      <c r="F25" s="18"/>
      <c r="G25" s="18" t="s">
        <v>154</v>
      </c>
    </row>
    <row r="31" spans="2:7" x14ac:dyDescent="0.25">
      <c r="B31" s="17" t="s">
        <v>131</v>
      </c>
    </row>
    <row r="32" spans="2:7" ht="15.75" thickBot="1" x14ac:dyDescent="0.3"/>
    <row r="33" spans="2:6" x14ac:dyDescent="0.25">
      <c r="B33" s="21" t="s">
        <v>130</v>
      </c>
      <c r="C33" s="22"/>
      <c r="D33" s="22"/>
      <c r="E33" s="22"/>
      <c r="F33" s="23"/>
    </row>
    <row r="34" spans="2:6" x14ac:dyDescent="0.25">
      <c r="B34" s="24"/>
      <c r="C34" s="25"/>
      <c r="D34" s="25"/>
      <c r="E34" s="25"/>
      <c r="F34" s="26"/>
    </row>
    <row r="35" spans="2:6" x14ac:dyDescent="0.25">
      <c r="B35" s="24"/>
      <c r="C35" s="25"/>
      <c r="D35" s="25"/>
      <c r="E35" s="25"/>
      <c r="F35" s="26"/>
    </row>
    <row r="36" spans="2:6" x14ac:dyDescent="0.25">
      <c r="B36" s="24"/>
      <c r="C36" s="25"/>
      <c r="D36" s="25"/>
      <c r="E36" s="25"/>
      <c r="F36" s="26"/>
    </row>
    <row r="37" spans="2:6" x14ac:dyDescent="0.25">
      <c r="B37" s="24"/>
      <c r="C37" s="25"/>
      <c r="D37" s="25"/>
      <c r="E37" s="25"/>
      <c r="F37" s="26"/>
    </row>
    <row r="38" spans="2:6" x14ac:dyDescent="0.25">
      <c r="B38" s="24"/>
      <c r="C38" s="25"/>
      <c r="D38" s="25"/>
      <c r="E38" s="25"/>
      <c r="F38" s="26"/>
    </row>
    <row r="39" spans="2:6" x14ac:dyDescent="0.25">
      <c r="B39" s="24"/>
      <c r="C39" s="25"/>
      <c r="D39" s="25"/>
      <c r="E39" s="25"/>
      <c r="F39" s="26"/>
    </row>
    <row r="40" spans="2:6" x14ac:dyDescent="0.25">
      <c r="B40" s="38" t="s">
        <v>149</v>
      </c>
      <c r="C40" s="25">
        <f>(E6*E22*E23*E10*COS(0)+0.5*E21*E16*E24*E10*E10*E10)/E18</f>
        <v>4075.8038812232717</v>
      </c>
      <c r="D40" s="25" t="s">
        <v>129</v>
      </c>
      <c r="F40" s="26"/>
    </row>
    <row r="41" spans="2:6" ht="15.75" thickBot="1" x14ac:dyDescent="0.3">
      <c r="B41" s="27"/>
      <c r="C41" s="28"/>
      <c r="D41" s="28"/>
      <c r="E41" s="28"/>
      <c r="F41" s="29"/>
    </row>
    <row r="42" spans="2:6" ht="15.75" thickBot="1" x14ac:dyDescent="0.3"/>
    <row r="43" spans="2:6" x14ac:dyDescent="0.25">
      <c r="B43" s="21" t="s">
        <v>132</v>
      </c>
      <c r="C43" s="22"/>
      <c r="D43" s="22"/>
      <c r="E43" s="22"/>
      <c r="F43" s="23"/>
    </row>
    <row r="44" spans="2:6" x14ac:dyDescent="0.25">
      <c r="B44" s="24"/>
      <c r="C44" s="25"/>
      <c r="D44" s="25"/>
      <c r="E44" s="25"/>
      <c r="F44" s="26"/>
    </row>
    <row r="45" spans="2:6" x14ac:dyDescent="0.25">
      <c r="B45" s="24"/>
      <c r="C45" s="25"/>
      <c r="D45" s="25"/>
      <c r="E45" s="25"/>
      <c r="F45" s="26"/>
    </row>
    <row r="46" spans="2:6" x14ac:dyDescent="0.25">
      <c r="B46" s="24"/>
      <c r="C46" s="25"/>
      <c r="D46" s="25"/>
      <c r="E46" s="25"/>
      <c r="F46" s="26"/>
    </row>
    <row r="47" spans="2:6" x14ac:dyDescent="0.25">
      <c r="B47" s="24"/>
      <c r="C47" s="25"/>
      <c r="D47" s="25"/>
      <c r="E47" s="25"/>
      <c r="F47" s="26"/>
    </row>
    <row r="48" spans="2:6" x14ac:dyDescent="0.25">
      <c r="B48" s="24"/>
      <c r="C48" s="25"/>
      <c r="D48" s="25"/>
      <c r="E48" s="25"/>
      <c r="F48" s="26"/>
    </row>
    <row r="49" spans="2:6" x14ac:dyDescent="0.25">
      <c r="B49" s="24"/>
      <c r="C49" s="25"/>
      <c r="D49" s="25"/>
      <c r="E49" s="25"/>
      <c r="F49" s="26"/>
    </row>
    <row r="50" spans="2:6" x14ac:dyDescent="0.25">
      <c r="B50" s="38" t="s">
        <v>150</v>
      </c>
      <c r="C50" s="25">
        <f>(E6*E22*E23*E15*COS(E12)+0.5*E21*E16*E24*E15*E15*E15+E6*E22*E15*SIN(E12))/E18</f>
        <v>6062.4590262489546</v>
      </c>
      <c r="D50" s="25" t="s">
        <v>129</v>
      </c>
      <c r="F50" s="26"/>
    </row>
    <row r="51" spans="2:6" ht="15.75" thickBot="1" x14ac:dyDescent="0.3">
      <c r="B51" s="27"/>
      <c r="C51" s="28"/>
      <c r="D51" s="28"/>
      <c r="E51" s="28"/>
      <c r="F51" s="29"/>
    </row>
    <row r="52" spans="2:6" ht="15.75" thickBot="1" x14ac:dyDescent="0.3"/>
    <row r="53" spans="2:6" x14ac:dyDescent="0.25">
      <c r="B53" s="21" t="s">
        <v>133</v>
      </c>
      <c r="C53" s="22"/>
      <c r="D53" s="22"/>
      <c r="E53" s="22"/>
      <c r="F53" s="23"/>
    </row>
    <row r="54" spans="2:6" x14ac:dyDescent="0.25">
      <c r="B54" s="24"/>
      <c r="C54" s="25"/>
      <c r="D54" s="25"/>
      <c r="E54" s="25"/>
      <c r="F54" s="26"/>
    </row>
    <row r="55" spans="2:6" x14ac:dyDescent="0.25">
      <c r="B55" s="24"/>
      <c r="C55" s="25"/>
      <c r="D55" s="25"/>
      <c r="E55" s="25"/>
      <c r="F55" s="26"/>
    </row>
    <row r="56" spans="2:6" x14ac:dyDescent="0.25">
      <c r="B56" s="24"/>
      <c r="C56" s="25"/>
      <c r="D56" s="25"/>
      <c r="E56" s="25"/>
      <c r="F56" s="26"/>
    </row>
    <row r="57" spans="2:6" x14ac:dyDescent="0.25">
      <c r="B57" s="24"/>
      <c r="C57" s="25"/>
      <c r="D57" s="25"/>
      <c r="E57" s="25"/>
      <c r="F57" s="26"/>
    </row>
    <row r="58" spans="2:6" x14ac:dyDescent="0.25">
      <c r="B58" s="24"/>
      <c r="C58" s="25"/>
      <c r="D58" s="25"/>
      <c r="E58" s="25"/>
      <c r="F58" s="26"/>
    </row>
    <row r="59" spans="2:6" x14ac:dyDescent="0.25">
      <c r="B59" s="24"/>
      <c r="C59" s="25"/>
      <c r="D59" s="25"/>
      <c r="E59" s="25"/>
      <c r="F59" s="26"/>
    </row>
    <row r="60" spans="2:6" x14ac:dyDescent="0.25">
      <c r="B60" s="24"/>
      <c r="C60" s="25"/>
      <c r="D60" s="25"/>
      <c r="E60" s="25"/>
      <c r="F60" s="26"/>
    </row>
    <row r="61" spans="2:6" x14ac:dyDescent="0.25">
      <c r="B61" s="38" t="s">
        <v>151</v>
      </c>
      <c r="C61" s="25">
        <f>(E6*E22*E23*E10*COS(0)+0.5*E21*E16*E24*E10*E10*E10+E25*E6*E10*E17)/E18</f>
        <v>5056.1960380860164</v>
      </c>
      <c r="D61" s="25" t="s">
        <v>129</v>
      </c>
      <c r="F61" s="26"/>
    </row>
    <row r="62" spans="2:6" ht="15.75" thickBot="1" x14ac:dyDescent="0.3">
      <c r="B62" s="27"/>
      <c r="C62" s="28"/>
      <c r="D62" s="28"/>
      <c r="E62" s="28"/>
      <c r="F62" s="29"/>
    </row>
    <row r="64" spans="2:6" ht="15.75" thickBot="1" x14ac:dyDescent="0.3"/>
    <row r="65" spans="2:7" x14ac:dyDescent="0.25">
      <c r="B65" s="21" t="s">
        <v>135</v>
      </c>
      <c r="C65" s="22"/>
      <c r="D65" s="22"/>
      <c r="E65" s="22"/>
      <c r="F65" s="23"/>
    </row>
    <row r="66" spans="2:7" x14ac:dyDescent="0.25">
      <c r="B66" s="24"/>
      <c r="C66" s="25"/>
      <c r="D66" s="25"/>
      <c r="E66" s="25"/>
      <c r="F66" s="26"/>
    </row>
    <row r="67" spans="2:7" x14ac:dyDescent="0.25">
      <c r="B67" s="24"/>
      <c r="C67" s="25"/>
      <c r="D67" s="25"/>
      <c r="E67" s="25"/>
      <c r="F67" s="26"/>
    </row>
    <row r="68" spans="2:7" x14ac:dyDescent="0.25">
      <c r="B68" s="24"/>
      <c r="C68" s="25"/>
      <c r="D68" s="25"/>
      <c r="E68" s="25"/>
      <c r="F68" s="26"/>
    </row>
    <row r="69" spans="2:7" x14ac:dyDescent="0.25">
      <c r="B69" s="24"/>
      <c r="C69" s="25"/>
      <c r="D69" s="25"/>
      <c r="E69" s="25"/>
      <c r="F69" s="26"/>
    </row>
    <row r="70" spans="2:7" x14ac:dyDescent="0.25">
      <c r="B70" s="24"/>
      <c r="C70" s="25"/>
      <c r="D70" s="25"/>
      <c r="E70" s="25"/>
      <c r="F70" s="26"/>
    </row>
    <row r="71" spans="2:7" x14ac:dyDescent="0.25">
      <c r="B71" s="38" t="s">
        <v>152</v>
      </c>
      <c r="C71" s="25">
        <f>MAX(C40,C50,C61)</f>
        <v>6062.4590262489546</v>
      </c>
      <c r="D71" s="25" t="s">
        <v>129</v>
      </c>
      <c r="F71" s="26"/>
    </row>
    <row r="72" spans="2:7" ht="15.75" thickBot="1" x14ac:dyDescent="0.3">
      <c r="B72" s="27"/>
      <c r="C72" s="28"/>
      <c r="D72" s="28"/>
      <c r="E72" s="28"/>
      <c r="F72" s="29"/>
    </row>
    <row r="74" spans="2:7" ht="15.75" thickBot="1" x14ac:dyDescent="0.3"/>
    <row r="75" spans="2:7" x14ac:dyDescent="0.25">
      <c r="B75" s="21" t="s">
        <v>136</v>
      </c>
      <c r="C75" s="22"/>
      <c r="D75" s="22"/>
      <c r="E75" s="22"/>
      <c r="F75" s="23"/>
      <c r="G75" s="25"/>
    </row>
    <row r="76" spans="2:7" x14ac:dyDescent="0.25">
      <c r="B76" s="24"/>
      <c r="C76" s="25"/>
      <c r="D76" s="25"/>
      <c r="E76" s="25"/>
      <c r="F76" s="26"/>
      <c r="G76" s="25"/>
    </row>
    <row r="77" spans="2:7" x14ac:dyDescent="0.25">
      <c r="B77" s="24"/>
      <c r="C77" s="25"/>
      <c r="D77" s="25"/>
      <c r="E77" s="25"/>
      <c r="F77" s="26"/>
      <c r="G77" s="25"/>
    </row>
    <row r="78" spans="2:7" x14ac:dyDescent="0.25">
      <c r="B78" s="24"/>
      <c r="C78" s="25"/>
      <c r="D78" s="25"/>
      <c r="E78" s="25"/>
      <c r="F78" s="26"/>
      <c r="G78" s="25"/>
    </row>
    <row r="79" spans="2:7" x14ac:dyDescent="0.25">
      <c r="B79" s="24"/>
      <c r="C79" s="25"/>
      <c r="D79" s="25"/>
      <c r="E79" s="25"/>
      <c r="F79" s="26"/>
      <c r="G79" s="25"/>
    </row>
    <row r="80" spans="2:7" x14ac:dyDescent="0.25">
      <c r="B80" s="24"/>
      <c r="C80" s="25"/>
      <c r="D80" s="25"/>
      <c r="E80" s="25"/>
      <c r="F80" s="26"/>
      <c r="G80" s="25"/>
    </row>
    <row r="81" spans="2:7" x14ac:dyDescent="0.25">
      <c r="B81" s="24"/>
      <c r="C81" s="25"/>
      <c r="D81" s="25"/>
      <c r="E81" s="25"/>
      <c r="F81" s="26"/>
      <c r="G81" s="25"/>
    </row>
    <row r="82" spans="2:7" x14ac:dyDescent="0.25">
      <c r="B82" s="24"/>
      <c r="C82" s="25"/>
      <c r="D82" s="25"/>
      <c r="E82" s="25"/>
      <c r="F82" s="26"/>
      <c r="G82" s="25"/>
    </row>
    <row r="83" spans="2:7" x14ac:dyDescent="0.25">
      <c r="B83" s="38" t="s">
        <v>153</v>
      </c>
      <c r="C83" s="25">
        <f>(E6*E22*E23*E10*COS(0)+0.5*E21*E16*E24*E10*E10*E10+E6*E22*E10*SIN(0)+E25*E6*E10*E17)/E18</f>
        <v>5056.1960380860164</v>
      </c>
      <c r="D83" s="25" t="s">
        <v>129</v>
      </c>
      <c r="F83" s="26"/>
      <c r="G83" s="25"/>
    </row>
    <row r="84" spans="2:7" ht="15.75" thickBot="1" x14ac:dyDescent="0.3">
      <c r="B84" s="27"/>
      <c r="C84" s="28"/>
      <c r="D84" s="28"/>
      <c r="E84" s="28"/>
      <c r="F84" s="29"/>
    </row>
    <row r="87" spans="2:7" x14ac:dyDescent="0.25">
      <c r="B87" t="s">
        <v>140</v>
      </c>
    </row>
    <row r="89" spans="2:7" x14ac:dyDescent="0.25">
      <c r="C89" s="36" t="s">
        <v>141</v>
      </c>
      <c r="D89" s="36">
        <f>E9*1000/60/(E8*PI())</f>
        <v>1228.6162041986674</v>
      </c>
      <c r="E89" s="36" t="s">
        <v>142</v>
      </c>
    </row>
    <row r="90" spans="2:7" x14ac:dyDescent="0.25">
      <c r="C90" s="36" t="s">
        <v>146</v>
      </c>
      <c r="D90" s="36">
        <f>C71/D89/0.1047</f>
        <v>47.12874725581041</v>
      </c>
      <c r="E90" s="36" t="s">
        <v>143</v>
      </c>
    </row>
    <row r="91" spans="2:7" x14ac:dyDescent="0.25">
      <c r="C91" s="18" t="s">
        <v>144</v>
      </c>
      <c r="D91" s="18">
        <v>3</v>
      </c>
      <c r="E91" s="18"/>
    </row>
    <row r="92" spans="2:7" x14ac:dyDescent="0.25">
      <c r="C92" s="36" t="s">
        <v>103</v>
      </c>
      <c r="D92" s="36">
        <f>D89*D91</f>
        <v>3685.8486125960026</v>
      </c>
      <c r="E92" s="36" t="s">
        <v>142</v>
      </c>
    </row>
    <row r="93" spans="2:7" x14ac:dyDescent="0.25">
      <c r="C93" s="36" t="s">
        <v>102</v>
      </c>
      <c r="D93" s="36">
        <f>D90/D91</f>
        <v>15.709582418603469</v>
      </c>
      <c r="E93" s="36" t="s">
        <v>143</v>
      </c>
    </row>
    <row r="94" spans="2:7" x14ac:dyDescent="0.25">
      <c r="C94" s="36" t="s">
        <v>145</v>
      </c>
      <c r="D94" s="36">
        <f>D93*D92*0.1047</f>
        <v>6062.4590262489537</v>
      </c>
      <c r="E94" s="36" t="s">
        <v>129</v>
      </c>
    </row>
  </sheetData>
  <mergeCells count="3">
    <mergeCell ref="B20:F20"/>
    <mergeCell ref="B1:G1"/>
    <mergeCell ref="B4:G4"/>
  </mergeCells>
  <pageMargins left="0.25" right="0.25" top="0.75" bottom="0.75" header="0.3" footer="0.3"/>
  <pageSetup paperSize="9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Constants</vt:lpstr>
      <vt:lpstr>Rolling Resistance Coefficient</vt:lpstr>
      <vt:lpstr>Air Resistance Coefficient</vt:lpstr>
      <vt:lpstr>Calculate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Navin</dc:creator>
  <cp:lastModifiedBy>Navin</cp:lastModifiedBy>
  <cp:lastPrinted>2021-06-10T05:03:49Z</cp:lastPrinted>
  <dcterms:created xsi:type="dcterms:W3CDTF">2021-06-08T17:31:20Z</dcterms:created>
  <dcterms:modified xsi:type="dcterms:W3CDTF">2023-06-22T08:13:26Z</dcterms:modified>
</cp:coreProperties>
</file>